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nynijenhuis/Mijn Drive/Nijenhuis Truck Solutions/Tools/"/>
    </mc:Choice>
  </mc:AlternateContent>
  <xr:revisionPtr revIDLastSave="0" documentId="8_{464EF40F-78DA-F641-9642-DBC78604B964}" xr6:coauthVersionLast="47" xr6:coauthVersionMax="47" xr10:uidLastSave="{00000000-0000-0000-0000-000000000000}"/>
  <bookViews>
    <workbookView xWindow="36000" yWindow="-6780" windowWidth="40000" windowHeight="30040" xr2:uid="{76201A96-8052-C849-8DD9-B3235A73E83E}"/>
  </bookViews>
  <sheets>
    <sheet name="Kosten rekentool" sheetId="1" r:id="rId1"/>
  </sheets>
  <definedNames>
    <definedName name="_xlnm.Print_Area" localSheetId="0">'Kosten rekentool'!$A$1:$M$76</definedName>
    <definedName name="Selectie">'Kosten rekentool'!$A$1:$M$67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H9" i="1"/>
  <c r="E10" i="1"/>
  <c r="E59" i="1"/>
  <c r="H59" i="1"/>
  <c r="E60" i="1" l="1"/>
  <c r="E61" i="1" s="1"/>
  <c r="F2" i="1"/>
  <c r="D42" i="1" s="1"/>
  <c r="E56" i="1"/>
  <c r="H10" i="1"/>
  <c r="F11" i="1"/>
  <c r="H60" i="1"/>
  <c r="H61" i="1" s="1"/>
  <c r="H56" i="1"/>
  <c r="E48" i="1"/>
  <c r="E49" i="1" s="1"/>
  <c r="H48" i="1"/>
  <c r="H49" i="1" s="1"/>
  <c r="H50" i="1" s="1"/>
  <c r="E24" i="1"/>
  <c r="H24" i="1" s="1"/>
  <c r="E20" i="1"/>
  <c r="H23" i="1" l="1"/>
  <c r="H37" i="1" s="1"/>
  <c r="E50" i="1"/>
  <c r="L50" i="1" s="1"/>
  <c r="L61" i="1"/>
  <c r="L56" i="1"/>
  <c r="I11" i="1"/>
  <c r="K13" i="1" s="1"/>
  <c r="H38" i="1"/>
  <c r="E37" i="1"/>
  <c r="E38" i="1"/>
  <c r="E39" i="1"/>
  <c r="E40" i="1" s="1"/>
  <c r="E27" i="1" l="1"/>
  <c r="F27" i="1" s="1"/>
  <c r="H39" i="1" s="1"/>
  <c r="H40" i="1" s="1"/>
  <c r="K40" i="1" s="1"/>
  <c r="K63" i="1" s="1"/>
  <c r="L40" i="1" l="1"/>
  <c r="L63" i="1" s="1"/>
  <c r="D66" i="1" s="1"/>
  <c r="B66" i="1" s="1"/>
  <c r="E66" i="1" l="1"/>
</calcChain>
</file>

<file path=xl/sharedStrings.xml><?xml version="1.0" encoding="utf-8"?>
<sst xmlns="http://schemas.openxmlformats.org/spreadsheetml/2006/main" count="68" uniqueCount="58">
  <si>
    <t>Gebouwd door Johnny Nijenhuis</t>
  </si>
  <si>
    <t>DIESEL</t>
  </si>
  <si>
    <t>ELEKTRISCH</t>
  </si>
  <si>
    <t>VERSCHIL</t>
  </si>
  <si>
    <t>DUURDER</t>
  </si>
  <si>
    <t>GOEDKOPER</t>
  </si>
  <si>
    <t>AANSCHAF</t>
  </si>
  <si>
    <t>Aanschafprijs</t>
  </si>
  <si>
    <t>Aanzetsubsidie</t>
  </si>
  <si>
    <t>MIA</t>
  </si>
  <si>
    <t>Netto investering</t>
  </si>
  <si>
    <t>Terug te verdienen verschil</t>
  </si>
  <si>
    <t>GEBRUIK</t>
  </si>
  <si>
    <t>Kilometers per dag</t>
  </si>
  <si>
    <t>Dagen per jaar</t>
  </si>
  <si>
    <t>Kilometers per jaar</t>
  </si>
  <si>
    <t>Aantal inzetsjaren</t>
  </si>
  <si>
    <t>Verbruik per km (1 op X)</t>
  </si>
  <si>
    <t>Verbruik per dag</t>
  </si>
  <si>
    <t>ENERGIE</t>
  </si>
  <si>
    <t>Kosten liter diesel</t>
  </si>
  <si>
    <t>Kosten kWh</t>
  </si>
  <si>
    <t>Kosten laadinfra per kWh</t>
  </si>
  <si>
    <t>Kosten per km</t>
  </si>
  <si>
    <t>Kostern per dag</t>
  </si>
  <si>
    <t>Kosten per jaar</t>
  </si>
  <si>
    <t>Kosten totale inzet</t>
  </si>
  <si>
    <t>ONDERHOUD</t>
  </si>
  <si>
    <t>Kosten per dag</t>
  </si>
  <si>
    <t>BELASTINGEN</t>
  </si>
  <si>
    <t>Eurovignet + Houderschapsbelasting per jaar</t>
  </si>
  <si>
    <t>Totaal tot invoering VWH (2027)</t>
  </si>
  <si>
    <t>Vrachtwagenheffing per km</t>
  </si>
  <si>
    <t>Vrachtwagenheffing per dag</t>
  </si>
  <si>
    <t>Vrachtwagenheffing per jaar</t>
  </si>
  <si>
    <t>Vrachtwagenheffing totale inzet</t>
  </si>
  <si>
    <t>Totaal</t>
  </si>
  <si>
    <t>MET EEN ELEKTRISCHE VRACHTWAGEN</t>
  </si>
  <si>
    <t>👉</t>
  </si>
  <si>
    <t xml:space="preserve">Is bovenstaande calculatie interessant? </t>
  </si>
  <si>
    <t>IK VERDIEN</t>
  </si>
  <si>
    <t>HET KOST</t>
  </si>
  <si>
    <t>MEER OM MET EEN ELEKTRISCHE VRACHTWAGEN TE RIJDEN</t>
  </si>
  <si>
    <t>Startjaar</t>
  </si>
  <si>
    <t>Aanschafprijs lader</t>
  </si>
  <si>
    <t>Aanschafprijs infra</t>
  </si>
  <si>
    <t>Totaal aantal kWh's levensduur</t>
  </si>
  <si>
    <t>Restwaarde</t>
  </si>
  <si>
    <t>Opbrengsten HBE's per kWh</t>
  </si>
  <si>
    <t>Start VWH</t>
  </si>
  <si>
    <t>Dieselindexatie</t>
  </si>
  <si>
    <t>Dieselprijs in startjaar</t>
  </si>
  <si>
    <t>Versie: 10-04-2024</t>
  </si>
  <si>
    <t>Deze calculator is onderdeel van de eTruck Academy®. Ga naar eTruckAcademy.nl om meer te leren over elektrische vrachtwagens, laadpalen en berekeningen.</t>
  </si>
  <si>
    <t>Dan is de eTruck Academy® perfect voor jou!</t>
  </si>
  <si>
    <t>eTruck Academy® Essentials for eTruck Experts.</t>
  </si>
  <si>
    <t xml:space="preserve">Vind je de transitie naar eTrucks lastig? </t>
  </si>
  <si>
    <t xml:space="preserve">Wil je snel en eenvoudig meer leren over eTrucks, laadpalen en kosten?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</si>
</sst>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164" formatCode="_(&quot;€&quot;\ * #,##0.000_);_(&quot;€&quot;\ * \(#,##0.000\);_(&quot;€&quot;\ * &quot;-&quot;??_);_(@_)"/>
  </numFmts>
  <fonts count="18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FF26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016100"/>
      <name val="Calibri"/>
      <family val="2"/>
      <scheme val="minor"/>
    </font>
    <font>
      <i/>
      <sz val="12"/>
      <color rgb="FF9C0006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4"/>
      <color rgb="FF2B7C6F"/>
      <name val="Calibri"/>
      <family val="2"/>
      <scheme val="minor"/>
    </font>
    <font>
      <sz val="12"/>
      <color rgb="FFA2BB0D"/>
      <name val="Calibri"/>
      <family val="2"/>
      <scheme val="minor"/>
    </font>
    <font>
      <i/>
      <sz val="10"/>
      <color rgb="FF93AC0B"/>
      <name val="Calibri"/>
      <family val="2"/>
      <scheme val="minor"/>
    </font>
    <font>
      <i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3AC0B"/>
        <bgColor indexed="64"/>
      </patternFill>
    </fill>
    <fill>
      <patternFill patternType="solid">
        <fgColor rgb="FFA2BB0D"/>
        <bgColor indexed="64"/>
      </patternFill>
    </fill>
    <fill>
      <patternFill patternType="solid">
        <fgColor rgb="FF6D800C"/>
        <bgColor indexed="64"/>
      </patternFill>
    </fill>
  </fills>
  <borders count="24">
    <border>
      <left/>
      <right/>
      <top/>
      <bottom/>
      <diagonal/>
    </border>
    <border>
      <left style="thick">
        <color rgb="FF444444"/>
      </left>
      <right/>
      <top style="thick">
        <color rgb="FF444444"/>
      </top>
      <bottom style="thick">
        <color rgb="FF444444"/>
      </bottom>
      <diagonal/>
    </border>
    <border>
      <left/>
      <right/>
      <top style="thick">
        <color rgb="FF444444"/>
      </top>
      <bottom style="thick">
        <color rgb="FF444444"/>
      </bottom>
      <diagonal/>
    </border>
    <border>
      <left/>
      <right style="thick">
        <color rgb="FF444444"/>
      </right>
      <top style="thick">
        <color rgb="FF444444"/>
      </top>
      <bottom style="thick">
        <color rgb="FF444444"/>
      </bottom>
      <diagonal/>
    </border>
    <border>
      <left style="thick">
        <color rgb="FF444444"/>
      </left>
      <right/>
      <top style="thick">
        <color rgb="FF444444"/>
      </top>
      <bottom/>
      <diagonal/>
    </border>
    <border>
      <left/>
      <right/>
      <top style="thick">
        <color rgb="FF444444"/>
      </top>
      <bottom/>
      <diagonal/>
    </border>
    <border>
      <left/>
      <right style="thick">
        <color rgb="FF444444"/>
      </right>
      <top style="thick">
        <color rgb="FF444444"/>
      </top>
      <bottom/>
      <diagonal/>
    </border>
    <border>
      <left style="thick">
        <color rgb="FF444444"/>
      </left>
      <right/>
      <top/>
      <bottom/>
      <diagonal/>
    </border>
    <border>
      <left/>
      <right style="thick">
        <color rgb="FF444444"/>
      </right>
      <top/>
      <bottom/>
      <diagonal/>
    </border>
    <border>
      <left style="thick">
        <color rgb="FF444444"/>
      </left>
      <right/>
      <top/>
      <bottom style="thick">
        <color rgb="FF444444"/>
      </bottom>
      <diagonal/>
    </border>
    <border>
      <left/>
      <right/>
      <top/>
      <bottom style="thick">
        <color rgb="FF444444"/>
      </bottom>
      <diagonal/>
    </border>
    <border>
      <left/>
      <right style="thick">
        <color rgb="FF444444"/>
      </right>
      <top/>
      <bottom style="thick">
        <color rgb="FF444444"/>
      </bottom>
      <diagonal/>
    </border>
    <border>
      <left style="medium">
        <color rgb="FF444444"/>
      </left>
      <right style="medium">
        <color rgb="FF444444"/>
      </right>
      <top style="medium">
        <color rgb="FF444444"/>
      </top>
      <bottom style="medium">
        <color rgb="FF444444"/>
      </bottom>
      <diagonal/>
    </border>
    <border>
      <left style="medium">
        <color rgb="FF444444"/>
      </left>
      <right/>
      <top style="medium">
        <color rgb="FF444444"/>
      </top>
      <bottom style="medium">
        <color rgb="FF444444"/>
      </bottom>
      <diagonal/>
    </border>
    <border>
      <left/>
      <right/>
      <top style="medium">
        <color rgb="FF444444"/>
      </top>
      <bottom style="medium">
        <color rgb="FF444444"/>
      </bottom>
      <diagonal/>
    </border>
    <border>
      <left style="medium">
        <color rgb="FF444444"/>
      </left>
      <right style="medium">
        <color rgb="FF444444"/>
      </right>
      <top style="medium">
        <color rgb="FF444444"/>
      </top>
      <bottom/>
      <diagonal/>
    </border>
    <border>
      <left style="medium">
        <color rgb="FF444444"/>
      </left>
      <right style="medium">
        <color rgb="FF444444"/>
      </right>
      <top/>
      <bottom/>
      <diagonal/>
    </border>
    <border>
      <left style="medium">
        <color rgb="FF444444"/>
      </left>
      <right style="medium">
        <color rgb="FF444444"/>
      </right>
      <top/>
      <bottom style="medium">
        <color rgb="FF444444"/>
      </bottom>
      <diagonal/>
    </border>
    <border>
      <left style="medium">
        <color rgb="FF444444"/>
      </left>
      <right/>
      <top style="medium">
        <color rgb="FF444444"/>
      </top>
      <bottom/>
      <diagonal/>
    </border>
    <border>
      <left/>
      <right style="medium">
        <color rgb="FF444444"/>
      </right>
      <top style="medium">
        <color rgb="FF444444"/>
      </top>
      <bottom/>
      <diagonal/>
    </border>
    <border>
      <left style="medium">
        <color rgb="FF444444"/>
      </left>
      <right/>
      <top/>
      <bottom/>
      <diagonal/>
    </border>
    <border>
      <left/>
      <right style="medium">
        <color rgb="FF444444"/>
      </right>
      <top/>
      <bottom/>
      <diagonal/>
    </border>
    <border>
      <left style="medium">
        <color rgb="FF444444"/>
      </left>
      <right/>
      <top/>
      <bottom style="medium">
        <color rgb="FF444444"/>
      </bottom>
      <diagonal/>
    </border>
    <border>
      <left/>
      <right style="medium">
        <color rgb="FF444444"/>
      </right>
      <top/>
      <bottom style="medium">
        <color rgb="FF44444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78">
    <xf numFmtId="0" fontId="0" fillId="0" borderId="0" xfId="0"/>
    <xf numFmtId="0" fontId="5" fillId="2" borderId="0" xfId="0" applyFont="1" applyFill="1" applyProtection="1">
      <protection hidden="1"/>
    </xf>
    <xf numFmtId="44" fontId="5" fillId="2" borderId="0" xfId="0" applyNumberFormat="1" applyFont="1" applyFill="1" applyProtection="1">
      <protection hidden="1"/>
    </xf>
    <xf numFmtId="44" fontId="0" fillId="2" borderId="0" xfId="0" applyNumberFormat="1" applyFill="1" applyProtection="1">
      <protection hidden="1"/>
    </xf>
    <xf numFmtId="0" fontId="5" fillId="3" borderId="0" xfId="0" applyFont="1" applyFill="1" applyProtection="1">
      <protection hidden="1"/>
    </xf>
    <xf numFmtId="44" fontId="5" fillId="3" borderId="0" xfId="0" applyNumberFormat="1" applyFont="1" applyFill="1" applyProtection="1">
      <protection hidden="1"/>
    </xf>
    <xf numFmtId="44" fontId="0" fillId="3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1" fontId="0" fillId="3" borderId="0" xfId="0" applyNumberFormat="1" applyFill="1" applyProtection="1">
      <protection hidden="1"/>
    </xf>
    <xf numFmtId="0" fontId="6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center" vertical="center" textRotation="90"/>
      <protection hidden="1"/>
    </xf>
    <xf numFmtId="9" fontId="5" fillId="3" borderId="0" xfId="0" applyNumberFormat="1" applyFont="1" applyFill="1" applyProtection="1">
      <protection hidden="1"/>
    </xf>
    <xf numFmtId="44" fontId="5" fillId="3" borderId="0" xfId="2" applyFont="1" applyFill="1" applyProtection="1">
      <protection hidden="1"/>
    </xf>
    <xf numFmtId="44" fontId="3" fillId="3" borderId="0" xfId="0" applyNumberFormat="1" applyFont="1" applyFill="1" applyProtection="1">
      <protection hidden="1"/>
    </xf>
    <xf numFmtId="0" fontId="0" fillId="2" borderId="0" xfId="0" applyFill="1" applyProtection="1">
      <protection hidden="1"/>
    </xf>
    <xf numFmtId="0" fontId="15" fillId="3" borderId="0" xfId="0" applyFont="1" applyFill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44" fontId="1" fillId="2" borderId="2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0" fontId="5" fillId="3" borderId="8" xfId="0" applyFont="1" applyFill="1" applyBorder="1" applyProtection="1"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0" fontId="5" fillId="3" borderId="9" xfId="0" applyFont="1" applyFill="1" applyBorder="1" applyAlignment="1" applyProtection="1">
      <alignment horizontal="right"/>
      <protection hidden="1"/>
    </xf>
    <xf numFmtId="0" fontId="5" fillId="3" borderId="10" xfId="0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1" fontId="15" fillId="3" borderId="0" xfId="0" applyNumberFormat="1" applyFont="1" applyFill="1" applyProtection="1">
      <protection hidden="1"/>
    </xf>
    <xf numFmtId="0" fontId="10" fillId="2" borderId="13" xfId="0" applyFon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5" fillId="2" borderId="15" xfId="0" applyFont="1" applyFill="1" applyBorder="1" applyAlignment="1" applyProtection="1">
      <alignment horizontal="center" vertical="center" textRotation="90"/>
      <protection hidden="1"/>
    </xf>
    <xf numFmtId="0" fontId="5" fillId="2" borderId="16" xfId="0" applyFont="1" applyFill="1" applyBorder="1" applyAlignment="1" applyProtection="1">
      <alignment horizontal="center" vertical="center" textRotation="90"/>
      <protection hidden="1"/>
    </xf>
    <xf numFmtId="0" fontId="5" fillId="2" borderId="17" xfId="0" applyFont="1" applyFill="1" applyBorder="1" applyAlignment="1" applyProtection="1">
      <alignment horizontal="center" vertical="center" textRotation="90"/>
      <protection hidden="1"/>
    </xf>
    <xf numFmtId="0" fontId="6" fillId="3" borderId="20" xfId="0" applyFont="1" applyFill="1" applyBorder="1" applyProtection="1">
      <protection hidden="1"/>
    </xf>
    <xf numFmtId="0" fontId="6" fillId="3" borderId="21" xfId="0" applyFont="1" applyFill="1" applyBorder="1" applyProtection="1">
      <protection hidden="1"/>
    </xf>
    <xf numFmtId="44" fontId="5" fillId="2" borderId="21" xfId="0" applyNumberFormat="1" applyFont="1" applyFill="1" applyBorder="1" applyProtection="1">
      <protection hidden="1"/>
    </xf>
    <xf numFmtId="44" fontId="5" fillId="2" borderId="20" xfId="0" applyNumberFormat="1" applyFont="1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5" fillId="2" borderId="21" xfId="0" applyFont="1" applyFill="1" applyBorder="1" applyProtection="1">
      <protection hidden="1"/>
    </xf>
    <xf numFmtId="0" fontId="5" fillId="2" borderId="20" xfId="0" applyFont="1" applyFill="1" applyBorder="1" applyProtection="1">
      <protection hidden="1"/>
    </xf>
    <xf numFmtId="2" fontId="5" fillId="2" borderId="20" xfId="0" applyNumberFormat="1" applyFont="1" applyFill="1" applyBorder="1" applyProtection="1">
      <protection hidden="1"/>
    </xf>
    <xf numFmtId="44" fontId="5" fillId="3" borderId="20" xfId="2" applyFont="1" applyFill="1" applyBorder="1" applyProtection="1">
      <protection hidden="1"/>
    </xf>
    <xf numFmtId="0" fontId="5" fillId="3" borderId="21" xfId="0" applyFont="1" applyFill="1" applyBorder="1" applyProtection="1">
      <protection hidden="1"/>
    </xf>
    <xf numFmtId="0" fontId="5" fillId="3" borderId="20" xfId="0" applyFont="1" applyFill="1" applyBorder="1" applyProtection="1">
      <protection hidden="1"/>
    </xf>
    <xf numFmtId="44" fontId="5" fillId="3" borderId="21" xfId="2" applyFont="1" applyFill="1" applyBorder="1" applyProtection="1">
      <protection hidden="1"/>
    </xf>
    <xf numFmtId="44" fontId="13" fillId="2" borderId="21" xfId="0" applyNumberFormat="1" applyFont="1" applyFill="1" applyBorder="1" applyProtection="1">
      <protection hidden="1"/>
    </xf>
    <xf numFmtId="44" fontId="5" fillId="3" borderId="20" xfId="0" applyNumberFormat="1" applyFont="1" applyFill="1" applyBorder="1" applyProtection="1">
      <protection hidden="1"/>
    </xf>
    <xf numFmtId="44" fontId="5" fillId="3" borderId="21" xfId="0" applyNumberFormat="1" applyFont="1" applyFill="1" applyBorder="1" applyProtection="1">
      <protection hidden="1"/>
    </xf>
    <xf numFmtId="164" fontId="5" fillId="2" borderId="20" xfId="0" applyNumberFormat="1" applyFont="1" applyFill="1" applyBorder="1" applyProtection="1">
      <protection hidden="1"/>
    </xf>
    <xf numFmtId="44" fontId="5" fillId="2" borderId="22" xfId="0" applyNumberFormat="1" applyFont="1" applyFill="1" applyBorder="1" applyProtection="1">
      <protection hidden="1"/>
    </xf>
    <xf numFmtId="44" fontId="5" fillId="2" borderId="23" xfId="0" applyNumberFormat="1" applyFont="1" applyFill="1" applyBorder="1" applyProtection="1">
      <protection hidden="1"/>
    </xf>
    <xf numFmtId="0" fontId="12" fillId="3" borderId="20" xfId="0" applyFont="1" applyFill="1" applyBorder="1" applyProtection="1">
      <protection hidden="1"/>
    </xf>
    <xf numFmtId="0" fontId="11" fillId="3" borderId="21" xfId="0" applyFont="1" applyFill="1" applyBorder="1" applyProtection="1">
      <protection hidden="1"/>
    </xf>
    <xf numFmtId="44" fontId="7" fillId="2" borderId="20" xfId="0" applyNumberFormat="1" applyFont="1" applyFill="1" applyBorder="1" applyProtection="1">
      <protection hidden="1"/>
    </xf>
    <xf numFmtId="0" fontId="8" fillId="2" borderId="21" xfId="0" applyFont="1" applyFill="1" applyBorder="1" applyProtection="1">
      <protection hidden="1"/>
    </xf>
    <xf numFmtId="0" fontId="7" fillId="3" borderId="20" xfId="0" applyFont="1" applyFill="1" applyBorder="1" applyProtection="1">
      <protection hidden="1"/>
    </xf>
    <xf numFmtId="0" fontId="8" fillId="3" borderId="21" xfId="0" applyFont="1" applyFill="1" applyBorder="1" applyProtection="1">
      <protection hidden="1"/>
    </xf>
    <xf numFmtId="0" fontId="7" fillId="2" borderId="20" xfId="0" applyFont="1" applyFill="1" applyBorder="1" applyProtection="1">
      <protection hidden="1"/>
    </xf>
    <xf numFmtId="44" fontId="8" fillId="2" borderId="21" xfId="0" applyNumberFormat="1" applyFont="1" applyFill="1" applyBorder="1" applyProtection="1">
      <protection hidden="1"/>
    </xf>
    <xf numFmtId="44" fontId="14" fillId="3" borderId="20" xfId="0" applyNumberFormat="1" applyFont="1" applyFill="1" applyBorder="1" applyProtection="1">
      <protection hidden="1"/>
    </xf>
    <xf numFmtId="44" fontId="14" fillId="3" borderId="21" xfId="0" applyNumberFormat="1" applyFont="1" applyFill="1" applyBorder="1" applyProtection="1">
      <protection hidden="1"/>
    </xf>
    <xf numFmtId="44" fontId="7" fillId="3" borderId="20" xfId="0" applyNumberFormat="1" applyFont="1" applyFill="1" applyBorder="1" applyProtection="1">
      <protection hidden="1"/>
    </xf>
    <xf numFmtId="44" fontId="8" fillId="3" borderId="21" xfId="0" applyNumberFormat="1" applyFont="1" applyFill="1" applyBorder="1" applyProtection="1">
      <protection hidden="1"/>
    </xf>
    <xf numFmtId="44" fontId="7" fillId="3" borderId="22" xfId="0" applyNumberFormat="1" applyFont="1" applyFill="1" applyBorder="1" applyProtection="1">
      <protection hidden="1"/>
    </xf>
    <xf numFmtId="44" fontId="8" fillId="3" borderId="23" xfId="0" applyNumberFormat="1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2" fillId="3" borderId="0" xfId="1" applyFill="1" applyBorder="1" applyAlignment="1" applyProtection="1">
      <alignment horizontal="center" vertical="center"/>
      <protection locked="0" hidden="1"/>
    </xf>
    <xf numFmtId="0" fontId="17" fillId="3" borderId="10" xfId="0" applyFont="1" applyFill="1" applyBorder="1" applyAlignment="1" applyProtection="1">
      <alignment horizontal="center"/>
      <protection hidden="1"/>
    </xf>
    <xf numFmtId="44" fontId="5" fillId="4" borderId="20" xfId="0" applyNumberFormat="1" applyFont="1" applyFill="1" applyBorder="1" applyProtection="1">
      <protection locked="0"/>
    </xf>
    <xf numFmtId="0" fontId="10" fillId="4" borderId="12" xfId="0" applyFont="1" applyFill="1" applyBorder="1" applyProtection="1">
      <protection locked="0"/>
    </xf>
    <xf numFmtId="0" fontId="5" fillId="4" borderId="20" xfId="0" applyFont="1" applyFill="1" applyBorder="1" applyProtection="1">
      <protection locked="0"/>
    </xf>
    <xf numFmtId="164" fontId="5" fillId="4" borderId="20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/>
      <protection hidden="1"/>
    </xf>
  </cellXfs>
  <cellStyles count="3">
    <cellStyle name="Hyperlink" xfId="1" builtinId="8"/>
    <cellStyle name="Standaard" xfId="0" builtinId="0"/>
    <cellStyle name="Valuta" xfId="2" builtinId="4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3AC0B"/>
      <color rgb="FF6D800C"/>
      <color rgb="FFD4F500"/>
      <color rgb="FF444444"/>
      <color rgb="FFA2BB0D"/>
      <color rgb="FF2B7C6F"/>
      <color rgb="FF2D8D7E"/>
      <color rgb="FF9C0006"/>
      <color rgb="FF016100"/>
      <color rgb="FF01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ijenhuistrucksolutions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647700</xdr:colOff>
      <xdr:row>67</xdr:row>
      <xdr:rowOff>114300</xdr:rowOff>
    </xdr:from>
    <xdr:to>
      <xdr:col>11</xdr:col>
      <xdr:colOff>146226</xdr:colOff>
      <xdr:row>71</xdr:row>
      <xdr:rowOff>88899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3EA170-23E6-AF53-A83A-67F325AC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00" y="12458700"/>
          <a:ext cx="797101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truckacademy.nl/" TargetMode="External"/><Relationship Id="rId1" Type="http://schemas.openxmlformats.org/officeDocument/2006/relationships/hyperlink" Target="https://www.nijenhuistrucksolutions.nl/_files/ugd/d90f34_acaf583f2cef48e59c69e0c41d5c2c6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713F7-9043-3843-8CC1-3A929F6512B5}">
  <dimension ref="B1:L79"/>
  <sheetViews>
    <sheetView tabSelected="1" zoomScale="128" zoomScaleNormal="125" workbookViewId="0">
      <selection activeCell="H13" sqref="H13"/>
    </sheetView>
  </sheetViews>
  <sheetFormatPr baseColWidth="10" defaultColWidth="11" defaultRowHeight="16" outlineLevelRow="1" x14ac:dyDescent="0.2"/>
  <cols>
    <col min="1" max="2" width="11" style="7"/>
    <col min="3" max="3" width="30.6640625" style="7" customWidth="1"/>
    <col min="4" max="4" width="25" style="7" customWidth="1"/>
    <col min="5" max="5" width="15.83203125" style="7" customWidth="1"/>
    <col min="6" max="6" width="16" style="7" customWidth="1"/>
    <col min="7" max="7" width="19.83203125" style="7" bestFit="1" customWidth="1"/>
    <col min="8" max="8" width="14.6640625" style="7" customWidth="1"/>
    <col min="9" max="9" width="16.33203125" style="7" customWidth="1"/>
    <col min="10" max="10" width="11" style="7"/>
    <col min="11" max="11" width="17" style="7" bestFit="1" customWidth="1"/>
    <col min="12" max="12" width="15.6640625" style="7" bestFit="1" customWidth="1"/>
    <col min="13" max="16384" width="11" style="7"/>
  </cols>
  <sheetData>
    <row r="1" spans="2:12" ht="17" thickBot="1" x14ac:dyDescent="0.25"/>
    <row r="2" spans="2:12" ht="17" thickBot="1" x14ac:dyDescent="0.25">
      <c r="C2" s="31" t="s">
        <v>43</v>
      </c>
      <c r="D2" s="32"/>
      <c r="E2" s="73">
        <v>2025</v>
      </c>
      <c r="F2" s="30">
        <f ca="1">YEAR(TODAY())</f>
        <v>2024</v>
      </c>
      <c r="G2" s="8"/>
      <c r="K2" s="69" t="s">
        <v>52</v>
      </c>
    </row>
    <row r="3" spans="2:12" ht="17" thickBot="1" x14ac:dyDescent="0.25"/>
    <row r="4" spans="2:12" x14ac:dyDescent="0.2">
      <c r="C4" s="15" t="s">
        <v>0</v>
      </c>
      <c r="E4" s="76" t="s">
        <v>1</v>
      </c>
      <c r="F4" s="77"/>
      <c r="G4" s="9"/>
      <c r="H4" s="76" t="s">
        <v>2</v>
      </c>
      <c r="I4" s="77"/>
      <c r="J4" s="9"/>
      <c r="K4" s="76" t="s">
        <v>3</v>
      </c>
      <c r="L4" s="77"/>
    </row>
    <row r="5" spans="2:12" x14ac:dyDescent="0.2">
      <c r="E5" s="36"/>
      <c r="F5" s="37"/>
      <c r="G5" s="9"/>
      <c r="H5" s="36"/>
      <c r="I5" s="37"/>
      <c r="J5" s="9"/>
      <c r="K5" s="55" t="s">
        <v>4</v>
      </c>
      <c r="L5" s="56" t="s">
        <v>5</v>
      </c>
    </row>
    <row r="6" spans="2:12" ht="17" thickBot="1" x14ac:dyDescent="0.25">
      <c r="E6" s="36"/>
      <c r="F6" s="37"/>
      <c r="G6" s="9"/>
      <c r="H6" s="36"/>
      <c r="I6" s="37"/>
      <c r="J6" s="9"/>
      <c r="K6" s="36"/>
      <c r="L6" s="37"/>
    </row>
    <row r="7" spans="2:12" ht="19" x14ac:dyDescent="0.25">
      <c r="B7" s="33" t="s">
        <v>6</v>
      </c>
      <c r="C7" s="1" t="s">
        <v>7</v>
      </c>
      <c r="D7" s="1"/>
      <c r="E7" s="72">
        <v>120000</v>
      </c>
      <c r="F7" s="38"/>
      <c r="G7" s="2"/>
      <c r="H7" s="72">
        <v>330000</v>
      </c>
      <c r="I7" s="38"/>
      <c r="J7" s="3"/>
      <c r="K7" s="57"/>
      <c r="L7" s="58"/>
    </row>
    <row r="8" spans="2:12" ht="19" x14ac:dyDescent="0.25">
      <c r="B8" s="34"/>
      <c r="C8" s="1" t="s">
        <v>8</v>
      </c>
      <c r="D8" s="1"/>
      <c r="E8" s="39">
        <v>0</v>
      </c>
      <c r="F8" s="38"/>
      <c r="G8" s="2"/>
      <c r="H8" s="72">
        <v>69300</v>
      </c>
      <c r="I8" s="38"/>
      <c r="J8" s="3"/>
      <c r="K8" s="57"/>
      <c r="L8" s="58"/>
    </row>
    <row r="9" spans="2:12" ht="19" x14ac:dyDescent="0.25">
      <c r="B9" s="34"/>
      <c r="C9" s="1" t="s">
        <v>9</v>
      </c>
      <c r="D9" s="1"/>
      <c r="E9" s="39">
        <v>0</v>
      </c>
      <c r="F9" s="38"/>
      <c r="G9" s="2"/>
      <c r="H9" s="39">
        <f>((H7-H8)*0.36)*0.258</f>
        <v>24213.815999999999</v>
      </c>
      <c r="I9" s="38"/>
      <c r="J9" s="3"/>
      <c r="K9" s="57"/>
      <c r="L9" s="58"/>
    </row>
    <row r="10" spans="2:12" ht="19" x14ac:dyDescent="0.25">
      <c r="B10" s="34"/>
      <c r="C10" s="1" t="s">
        <v>47</v>
      </c>
      <c r="D10" s="1"/>
      <c r="E10" s="39">
        <f>($E$7*((1-25%)^E21))</f>
        <v>12013.5498046875</v>
      </c>
      <c r="F10" s="38"/>
      <c r="G10" s="2"/>
      <c r="H10" s="39">
        <f>($H$7*((1-25%)^E21))</f>
        <v>33037.261962890625</v>
      </c>
      <c r="I10" s="38"/>
      <c r="J10" s="3"/>
      <c r="K10" s="57"/>
      <c r="L10" s="58"/>
    </row>
    <row r="11" spans="2:12" ht="19" x14ac:dyDescent="0.25">
      <c r="B11" s="34"/>
      <c r="C11" s="1" t="s">
        <v>10</v>
      </c>
      <c r="D11" s="1"/>
      <c r="E11" s="39"/>
      <c r="F11" s="38">
        <f>E7-E10</f>
        <v>107986.4501953125</v>
      </c>
      <c r="G11" s="2"/>
      <c r="H11" s="39"/>
      <c r="I11" s="38">
        <f>H7-H8-H9-H10</f>
        <v>203448.92203710938</v>
      </c>
      <c r="J11" s="3"/>
      <c r="K11" s="57"/>
      <c r="L11" s="58"/>
    </row>
    <row r="12" spans="2:12" ht="19" x14ac:dyDescent="0.25">
      <c r="B12" s="34"/>
      <c r="C12" s="1"/>
      <c r="D12" s="1"/>
      <c r="E12" s="39"/>
      <c r="F12" s="38"/>
      <c r="G12" s="2"/>
      <c r="H12" s="39"/>
      <c r="I12" s="38"/>
      <c r="J12" s="3"/>
      <c r="K12" s="57"/>
      <c r="L12" s="58"/>
    </row>
    <row r="13" spans="2:12" ht="20" thickBot="1" x14ac:dyDescent="0.3">
      <c r="B13" s="35"/>
      <c r="C13" s="1" t="s">
        <v>11</v>
      </c>
      <c r="D13" s="1"/>
      <c r="E13" s="39"/>
      <c r="F13" s="38"/>
      <c r="G13" s="2"/>
      <c r="H13" s="39"/>
      <c r="I13" s="38"/>
      <c r="J13" s="3"/>
      <c r="K13" s="57">
        <f>I11-F11</f>
        <v>95462.471841796883</v>
      </c>
      <c r="L13" s="58"/>
    </row>
    <row r="14" spans="2:12" ht="19" x14ac:dyDescent="0.25">
      <c r="E14" s="40"/>
      <c r="F14" s="41"/>
      <c r="H14" s="40"/>
      <c r="I14" s="41"/>
      <c r="K14" s="59"/>
      <c r="L14" s="60"/>
    </row>
    <row r="15" spans="2:12" ht="19" x14ac:dyDescent="0.25">
      <c r="C15" s="15" t="s">
        <v>0</v>
      </c>
      <c r="E15" s="40"/>
      <c r="F15" s="41"/>
      <c r="H15" s="40"/>
      <c r="I15" s="41"/>
      <c r="K15" s="59"/>
      <c r="L15" s="60"/>
    </row>
    <row r="16" spans="2:12" ht="19" x14ac:dyDescent="0.25">
      <c r="E16" s="40"/>
      <c r="F16" s="41"/>
      <c r="H16" s="40"/>
      <c r="I16" s="41"/>
      <c r="K16" s="59"/>
      <c r="L16" s="60"/>
    </row>
    <row r="17" spans="2:12" ht="20" thickBot="1" x14ac:dyDescent="0.3">
      <c r="E17" s="40"/>
      <c r="F17" s="41"/>
      <c r="H17" s="40"/>
      <c r="I17" s="41"/>
      <c r="K17" s="59"/>
      <c r="L17" s="60"/>
    </row>
    <row r="18" spans="2:12" ht="19" x14ac:dyDescent="0.25">
      <c r="B18" s="33" t="s">
        <v>12</v>
      </c>
      <c r="C18" s="1" t="s">
        <v>13</v>
      </c>
      <c r="D18" s="1"/>
      <c r="E18" s="74">
        <v>375</v>
      </c>
      <c r="F18" s="42"/>
      <c r="G18" s="1"/>
      <c r="H18" s="43"/>
      <c r="I18" s="42"/>
      <c r="J18" s="14"/>
      <c r="K18" s="61"/>
      <c r="L18" s="58"/>
    </row>
    <row r="19" spans="2:12" ht="19" x14ac:dyDescent="0.25">
      <c r="B19" s="34"/>
      <c r="C19" s="1" t="s">
        <v>14</v>
      </c>
      <c r="D19" s="1"/>
      <c r="E19" s="74">
        <v>235</v>
      </c>
      <c r="F19" s="42"/>
      <c r="G19" s="1"/>
      <c r="H19" s="43"/>
      <c r="I19" s="42"/>
      <c r="J19" s="14"/>
      <c r="K19" s="61"/>
      <c r="L19" s="58"/>
    </row>
    <row r="20" spans="2:12" ht="19" x14ac:dyDescent="0.25">
      <c r="B20" s="34"/>
      <c r="C20" s="1" t="s">
        <v>15</v>
      </c>
      <c r="D20" s="1"/>
      <c r="E20" s="43">
        <f>E18*E19</f>
        <v>88125</v>
      </c>
      <c r="F20" s="42"/>
      <c r="G20" s="1"/>
      <c r="H20" s="43"/>
      <c r="I20" s="42"/>
      <c r="J20" s="14"/>
      <c r="K20" s="61"/>
      <c r="L20" s="58"/>
    </row>
    <row r="21" spans="2:12" ht="19" x14ac:dyDescent="0.25">
      <c r="B21" s="34"/>
      <c r="C21" s="1" t="s">
        <v>16</v>
      </c>
      <c r="D21" s="1"/>
      <c r="E21" s="74">
        <v>8</v>
      </c>
      <c r="F21" s="42"/>
      <c r="G21" s="1"/>
      <c r="H21" s="43"/>
      <c r="I21" s="42"/>
      <c r="J21" s="14"/>
      <c r="K21" s="61"/>
      <c r="L21" s="58"/>
    </row>
    <row r="22" spans="2:12" ht="19" x14ac:dyDescent="0.25">
      <c r="B22" s="34"/>
      <c r="C22" s="1"/>
      <c r="D22" s="1"/>
      <c r="E22" s="43"/>
      <c r="F22" s="42"/>
      <c r="G22" s="1"/>
      <c r="H22" s="43"/>
      <c r="I22" s="42"/>
      <c r="J22" s="14"/>
      <c r="K22" s="61"/>
      <c r="L22" s="58"/>
    </row>
    <row r="23" spans="2:12" ht="19" x14ac:dyDescent="0.25">
      <c r="B23" s="34"/>
      <c r="C23" s="1" t="s">
        <v>17</v>
      </c>
      <c r="D23" s="1"/>
      <c r="E23" s="74">
        <v>4</v>
      </c>
      <c r="F23" s="42"/>
      <c r="G23" s="1"/>
      <c r="H23" s="44">
        <f>H24/E18</f>
        <v>1.2150000000000001</v>
      </c>
      <c r="I23" s="42"/>
      <c r="J23" s="14"/>
      <c r="K23" s="61"/>
      <c r="L23" s="58"/>
    </row>
    <row r="24" spans="2:12" ht="20" thickBot="1" x14ac:dyDescent="0.3">
      <c r="B24" s="35"/>
      <c r="C24" s="1" t="s">
        <v>18</v>
      </c>
      <c r="D24" s="1"/>
      <c r="E24" s="44">
        <f>E18/E23</f>
        <v>93.75</v>
      </c>
      <c r="F24" s="42"/>
      <c r="G24" s="1"/>
      <c r="H24" s="44">
        <f>(((E24*4.86)))</f>
        <v>455.62500000000006</v>
      </c>
      <c r="I24" s="42"/>
      <c r="J24" s="14"/>
      <c r="K24" s="61"/>
      <c r="L24" s="58"/>
    </row>
    <row r="25" spans="2:12" ht="20" hidden="1" outlineLevel="1" thickTop="1" x14ac:dyDescent="0.25">
      <c r="B25" s="10"/>
      <c r="C25" s="4" t="s">
        <v>44</v>
      </c>
      <c r="D25" s="4"/>
      <c r="E25" s="45">
        <v>35000</v>
      </c>
      <c r="F25" s="46"/>
      <c r="G25" s="4"/>
      <c r="H25" s="47"/>
      <c r="I25" s="46"/>
      <c r="K25" s="59"/>
      <c r="L25" s="60"/>
    </row>
    <row r="26" spans="2:12" ht="20" hidden="1" outlineLevel="1" thickTop="1" x14ac:dyDescent="0.25">
      <c r="B26" s="10"/>
      <c r="C26" s="4" t="s">
        <v>45</v>
      </c>
      <c r="D26" s="4"/>
      <c r="E26" s="45">
        <v>15000</v>
      </c>
      <c r="F26" s="46"/>
      <c r="G26" s="4"/>
      <c r="H26" s="47"/>
      <c r="I26" s="46"/>
      <c r="K26" s="59"/>
      <c r="L26" s="60"/>
    </row>
    <row r="27" spans="2:12" ht="20" hidden="1" outlineLevel="1" thickTop="1" x14ac:dyDescent="0.25">
      <c r="B27" s="10"/>
      <c r="C27" s="4" t="s">
        <v>46</v>
      </c>
      <c r="D27" s="4"/>
      <c r="E27" s="47">
        <f>H24*E19*E21</f>
        <v>856575.00000000012</v>
      </c>
      <c r="F27" s="48">
        <f>(E25+E26)/E27</f>
        <v>5.8372004786504388E-2</v>
      </c>
      <c r="G27" s="4"/>
      <c r="H27" s="47"/>
      <c r="I27" s="46"/>
      <c r="K27" s="59"/>
      <c r="L27" s="60"/>
    </row>
    <row r="28" spans="2:12" ht="19" collapsed="1" x14ac:dyDescent="0.25">
      <c r="E28" s="40"/>
      <c r="F28" s="41"/>
      <c r="H28" s="40"/>
      <c r="I28" s="41"/>
      <c r="K28" s="59"/>
      <c r="L28" s="60"/>
    </row>
    <row r="29" spans="2:12" ht="19" x14ac:dyDescent="0.25">
      <c r="C29" s="15" t="s">
        <v>0</v>
      </c>
      <c r="E29" s="40"/>
      <c r="F29" s="41"/>
      <c r="H29" s="40"/>
      <c r="I29" s="41"/>
      <c r="K29" s="59"/>
      <c r="L29" s="60"/>
    </row>
    <row r="30" spans="2:12" ht="19" x14ac:dyDescent="0.25">
      <c r="E30" s="40"/>
      <c r="F30" s="41"/>
      <c r="H30" s="40"/>
      <c r="I30" s="41"/>
      <c r="K30" s="59"/>
      <c r="L30" s="60"/>
    </row>
    <row r="31" spans="2:12" ht="20" thickBot="1" x14ac:dyDescent="0.3">
      <c r="E31" s="40"/>
      <c r="F31" s="41"/>
      <c r="H31" s="40"/>
      <c r="I31" s="41"/>
      <c r="K31" s="59"/>
      <c r="L31" s="60"/>
    </row>
    <row r="32" spans="2:12" ht="19" x14ac:dyDescent="0.25">
      <c r="B32" s="33" t="s">
        <v>19</v>
      </c>
      <c r="C32" s="1" t="s">
        <v>20</v>
      </c>
      <c r="D32" s="1"/>
      <c r="E32" s="72">
        <v>1.4</v>
      </c>
      <c r="F32" s="49"/>
      <c r="G32" s="2"/>
      <c r="H32" s="39"/>
      <c r="I32" s="42"/>
      <c r="J32" s="14"/>
      <c r="K32" s="61"/>
      <c r="L32" s="58"/>
    </row>
    <row r="33" spans="2:12" ht="19" x14ac:dyDescent="0.25">
      <c r="B33" s="34"/>
      <c r="C33" s="1" t="s">
        <v>21</v>
      </c>
      <c r="D33" s="1"/>
      <c r="E33" s="39"/>
      <c r="F33" s="38"/>
      <c r="G33" s="2"/>
      <c r="H33" s="72">
        <v>0.2</v>
      </c>
      <c r="I33" s="42"/>
      <c r="J33" s="14"/>
      <c r="K33" s="61"/>
      <c r="L33" s="58"/>
    </row>
    <row r="34" spans="2:12" ht="19" x14ac:dyDescent="0.25">
      <c r="B34" s="34"/>
      <c r="C34" s="1" t="s">
        <v>22</v>
      </c>
      <c r="D34" s="1"/>
      <c r="E34" s="39"/>
      <c r="F34" s="38"/>
      <c r="G34" s="2"/>
      <c r="H34" s="72">
        <v>0.2</v>
      </c>
      <c r="I34" s="42"/>
      <c r="J34" s="14"/>
      <c r="K34" s="61"/>
      <c r="L34" s="58"/>
    </row>
    <row r="35" spans="2:12" ht="19" x14ac:dyDescent="0.25">
      <c r="B35" s="34"/>
      <c r="C35" s="1" t="s">
        <v>48</v>
      </c>
      <c r="D35" s="1"/>
      <c r="E35" s="39"/>
      <c r="F35" s="38"/>
      <c r="G35" s="2"/>
      <c r="H35" s="75">
        <v>3.5000000000000003E-2</v>
      </c>
      <c r="I35" s="42"/>
      <c r="J35" s="14"/>
      <c r="K35" s="61"/>
      <c r="L35" s="58"/>
    </row>
    <row r="36" spans="2:12" ht="19" x14ac:dyDescent="0.25">
      <c r="B36" s="34"/>
      <c r="C36" s="1"/>
      <c r="D36" s="1"/>
      <c r="E36" s="43"/>
      <c r="F36" s="42"/>
      <c r="G36" s="1"/>
      <c r="H36" s="43"/>
      <c r="I36" s="42"/>
      <c r="J36" s="14"/>
      <c r="K36" s="61"/>
      <c r="L36" s="58"/>
    </row>
    <row r="37" spans="2:12" ht="19" x14ac:dyDescent="0.25">
      <c r="B37" s="34"/>
      <c r="C37" s="1" t="s">
        <v>23</v>
      </c>
      <c r="D37" s="1"/>
      <c r="E37" s="39">
        <f>E32*E24/E18</f>
        <v>0.35</v>
      </c>
      <c r="F37" s="38"/>
      <c r="G37" s="2"/>
      <c r="H37" s="39">
        <f>H23*(H33+H34-H35)</f>
        <v>0.44347500000000001</v>
      </c>
      <c r="I37" s="38"/>
      <c r="J37" s="3"/>
      <c r="K37" s="57"/>
      <c r="L37" s="62"/>
    </row>
    <row r="38" spans="2:12" ht="19" x14ac:dyDescent="0.25">
      <c r="B38" s="34"/>
      <c r="C38" s="1" t="s">
        <v>24</v>
      </c>
      <c r="D38" s="1"/>
      <c r="E38" s="39">
        <f>E32*E24</f>
        <v>131.25</v>
      </c>
      <c r="F38" s="38"/>
      <c r="G38" s="2"/>
      <c r="H38" s="39">
        <f>H24*(H33+H34-H35)</f>
        <v>166.30312500000002</v>
      </c>
      <c r="I38" s="38"/>
      <c r="J38" s="3"/>
      <c r="K38" s="57"/>
      <c r="L38" s="62"/>
    </row>
    <row r="39" spans="2:12" ht="19" x14ac:dyDescent="0.25">
      <c r="B39" s="34"/>
      <c r="C39" s="1" t="s">
        <v>25</v>
      </c>
      <c r="D39" s="1"/>
      <c r="E39" s="39">
        <f>E32*E24*E19</f>
        <v>30843.75</v>
      </c>
      <c r="F39" s="38"/>
      <c r="G39" s="2"/>
      <c r="H39" s="39">
        <f>(H33+H34-H35)*H24*E19</f>
        <v>39081.234375000007</v>
      </c>
      <c r="I39" s="38"/>
      <c r="J39" s="3"/>
      <c r="K39" s="57"/>
      <c r="L39" s="62"/>
    </row>
    <row r="40" spans="2:12" ht="20" thickBot="1" x14ac:dyDescent="0.3">
      <c r="B40" s="35"/>
      <c r="C40" s="1" t="s">
        <v>26</v>
      </c>
      <c r="D40" s="1"/>
      <c r="E40" s="39">
        <f>E39*E21</f>
        <v>246750</v>
      </c>
      <c r="F40" s="38"/>
      <c r="G40" s="2"/>
      <c r="H40" s="39">
        <f>H39*E21</f>
        <v>312649.87500000006</v>
      </c>
      <c r="I40" s="38"/>
      <c r="J40" s="3"/>
      <c r="K40" s="57">
        <f>IF(E40-H40&lt;=0,(E40-H40)*-1,0)</f>
        <v>65899.875000000058</v>
      </c>
      <c r="L40" s="62">
        <f>IF(E40-H40&gt;=0,E40-H40,0)</f>
        <v>0</v>
      </c>
    </row>
    <row r="41" spans="2:12" ht="20" hidden="1" outlineLevel="1" thickTop="1" x14ac:dyDescent="0.25">
      <c r="B41" s="10"/>
      <c r="C41" s="4" t="s">
        <v>50</v>
      </c>
      <c r="D41" s="11">
        <v>0.02</v>
      </c>
      <c r="E41" s="50"/>
      <c r="F41" s="51"/>
      <c r="G41" s="5"/>
      <c r="H41" s="50"/>
      <c r="I41" s="51"/>
      <c r="J41" s="6"/>
      <c r="K41" s="63"/>
      <c r="L41" s="64"/>
    </row>
    <row r="42" spans="2:12" ht="20" hidden="1" outlineLevel="1" thickTop="1" x14ac:dyDescent="0.25">
      <c r="B42" s="10"/>
      <c r="C42" s="4" t="s">
        <v>51</v>
      </c>
      <c r="D42" s="12">
        <f ca="1">E32*(1+D41)^(E2-F2)</f>
        <v>1.4279999999999999</v>
      </c>
      <c r="E42" s="50"/>
      <c r="F42" s="51"/>
      <c r="G42" s="5"/>
      <c r="H42" s="50"/>
      <c r="I42" s="51"/>
      <c r="J42" s="6"/>
      <c r="K42" s="63"/>
      <c r="L42" s="64"/>
    </row>
    <row r="43" spans="2:12" ht="19" collapsed="1" x14ac:dyDescent="0.25">
      <c r="B43" s="4"/>
      <c r="C43" s="4"/>
      <c r="D43" s="4"/>
      <c r="E43" s="50"/>
      <c r="F43" s="51"/>
      <c r="G43" s="5"/>
      <c r="H43" s="50"/>
      <c r="I43" s="51"/>
      <c r="J43" s="6"/>
      <c r="K43" s="65"/>
      <c r="L43" s="66"/>
    </row>
    <row r="44" spans="2:12" ht="19" x14ac:dyDescent="0.25">
      <c r="B44" s="4"/>
      <c r="C44" s="15" t="s">
        <v>0</v>
      </c>
      <c r="D44" s="4"/>
      <c r="E44" s="50"/>
      <c r="F44" s="51"/>
      <c r="G44" s="5"/>
      <c r="H44" s="50"/>
      <c r="I44" s="51"/>
      <c r="J44" s="6"/>
      <c r="K44" s="65"/>
      <c r="L44" s="66"/>
    </row>
    <row r="45" spans="2:12" ht="19" x14ac:dyDescent="0.25">
      <c r="B45" s="4"/>
      <c r="C45" s="4"/>
      <c r="D45" s="4"/>
      <c r="E45" s="50"/>
      <c r="F45" s="51"/>
      <c r="G45" s="5"/>
      <c r="H45" s="50"/>
      <c r="I45" s="51"/>
      <c r="J45" s="6"/>
      <c r="K45" s="65"/>
      <c r="L45" s="66"/>
    </row>
    <row r="46" spans="2:12" ht="9.75" customHeight="1" thickBot="1" x14ac:dyDescent="0.3">
      <c r="B46" s="4"/>
      <c r="C46" s="4"/>
      <c r="D46" s="4"/>
      <c r="E46" s="47"/>
      <c r="F46" s="46"/>
      <c r="G46" s="4"/>
      <c r="H46" s="47"/>
      <c r="I46" s="46"/>
      <c r="K46" s="59"/>
      <c r="L46" s="60"/>
    </row>
    <row r="47" spans="2:12" ht="19" x14ac:dyDescent="0.25">
      <c r="B47" s="33" t="s">
        <v>27</v>
      </c>
      <c r="C47" s="1" t="s">
        <v>23</v>
      </c>
      <c r="D47" s="1"/>
      <c r="E47" s="72">
        <v>0.06</v>
      </c>
      <c r="F47" s="38"/>
      <c r="G47" s="2"/>
      <c r="H47" s="39">
        <f>E47*0.9</f>
        <v>5.3999999999999999E-2</v>
      </c>
      <c r="I47" s="38"/>
      <c r="J47" s="3"/>
      <c r="K47" s="57"/>
      <c r="L47" s="62"/>
    </row>
    <row r="48" spans="2:12" ht="19" x14ac:dyDescent="0.25">
      <c r="B48" s="34"/>
      <c r="C48" s="1" t="s">
        <v>28</v>
      </c>
      <c r="D48" s="1"/>
      <c r="E48" s="39">
        <f>E18*E47</f>
        <v>22.5</v>
      </c>
      <c r="F48" s="38"/>
      <c r="G48" s="2"/>
      <c r="H48" s="39">
        <f>H47*E18</f>
        <v>20.25</v>
      </c>
      <c r="I48" s="38"/>
      <c r="J48" s="3"/>
      <c r="K48" s="57"/>
      <c r="L48" s="62"/>
    </row>
    <row r="49" spans="2:12" ht="19" x14ac:dyDescent="0.25">
      <c r="B49" s="34"/>
      <c r="C49" s="1" t="s">
        <v>25</v>
      </c>
      <c r="D49" s="1"/>
      <c r="E49" s="39">
        <f>E48*E19</f>
        <v>5287.5</v>
      </c>
      <c r="F49" s="38"/>
      <c r="G49" s="2"/>
      <c r="H49" s="39">
        <f>H48*E19</f>
        <v>4758.75</v>
      </c>
      <c r="I49" s="38"/>
      <c r="J49" s="3"/>
      <c r="K49" s="57"/>
      <c r="L49" s="62"/>
    </row>
    <row r="50" spans="2:12" ht="20" thickBot="1" x14ac:dyDescent="0.3">
      <c r="B50" s="35"/>
      <c r="C50" s="1" t="s">
        <v>26</v>
      </c>
      <c r="D50" s="1"/>
      <c r="E50" s="39">
        <f>E49*E21</f>
        <v>42300</v>
      </c>
      <c r="F50" s="38"/>
      <c r="G50" s="2"/>
      <c r="H50" s="39">
        <f>H49*E21</f>
        <v>38070</v>
      </c>
      <c r="I50" s="38"/>
      <c r="J50" s="3"/>
      <c r="K50" s="57"/>
      <c r="L50" s="62">
        <f>E50-H50</f>
        <v>4230</v>
      </c>
    </row>
    <row r="51" spans="2:12" ht="19" x14ac:dyDescent="0.25">
      <c r="B51" s="4"/>
      <c r="C51" s="4"/>
      <c r="D51" s="4"/>
      <c r="E51" s="50"/>
      <c r="F51" s="51"/>
      <c r="G51" s="5"/>
      <c r="H51" s="50"/>
      <c r="I51" s="51"/>
      <c r="J51" s="6"/>
      <c r="K51" s="65"/>
      <c r="L51" s="66"/>
    </row>
    <row r="52" spans="2:12" ht="19" x14ac:dyDescent="0.25">
      <c r="B52" s="4"/>
      <c r="C52" s="15" t="s">
        <v>0</v>
      </c>
      <c r="D52" s="4"/>
      <c r="E52" s="50"/>
      <c r="F52" s="51"/>
      <c r="G52" s="5"/>
      <c r="H52" s="50"/>
      <c r="I52" s="51"/>
      <c r="J52" s="6"/>
      <c r="K52" s="65"/>
      <c r="L52" s="66"/>
    </row>
    <row r="53" spans="2:12" ht="19" x14ac:dyDescent="0.25">
      <c r="B53" s="4"/>
      <c r="C53" s="4"/>
      <c r="D53" s="4"/>
      <c r="E53" s="50"/>
      <c r="F53" s="51"/>
      <c r="G53" s="5"/>
      <c r="H53" s="50"/>
      <c r="I53" s="51"/>
      <c r="J53" s="6"/>
      <c r="K53" s="65"/>
      <c r="L53" s="66"/>
    </row>
    <row r="54" spans="2:12" ht="20" thickBot="1" x14ac:dyDescent="0.3">
      <c r="B54" s="4"/>
      <c r="C54" s="4"/>
      <c r="D54" s="4"/>
      <c r="E54" s="47"/>
      <c r="F54" s="46"/>
      <c r="G54" s="4"/>
      <c r="H54" s="47"/>
      <c r="I54" s="46"/>
      <c r="K54" s="59"/>
      <c r="L54" s="60"/>
    </row>
    <row r="55" spans="2:12" ht="16" customHeight="1" x14ac:dyDescent="0.25">
      <c r="B55" s="33" t="s">
        <v>29</v>
      </c>
      <c r="C55" s="1" t="s">
        <v>30</v>
      </c>
      <c r="D55" s="1"/>
      <c r="E55" s="72">
        <v>1250</v>
      </c>
      <c r="F55" s="38"/>
      <c r="G55" s="2"/>
      <c r="H55" s="39">
        <v>0</v>
      </c>
      <c r="I55" s="38"/>
      <c r="J55" s="3"/>
      <c r="K55" s="57"/>
      <c r="L55" s="62"/>
    </row>
    <row r="56" spans="2:12" ht="19" x14ac:dyDescent="0.25">
      <c r="B56" s="34"/>
      <c r="C56" s="1" t="s">
        <v>31</v>
      </c>
      <c r="D56" s="1"/>
      <c r="E56" s="39">
        <f>IF(2027-E2&lt;=0,0,E55*(2027-E2))</f>
        <v>2500</v>
      </c>
      <c r="F56" s="38"/>
      <c r="G56" s="2"/>
      <c r="H56" s="39">
        <f>H55*(2027-2022)</f>
        <v>0</v>
      </c>
      <c r="I56" s="38"/>
      <c r="J56" s="3"/>
      <c r="K56" s="57"/>
      <c r="L56" s="62">
        <f>E56-H56</f>
        <v>2500</v>
      </c>
    </row>
    <row r="57" spans="2:12" ht="19" x14ac:dyDescent="0.25">
      <c r="B57" s="34"/>
      <c r="C57" s="1"/>
      <c r="D57" s="1"/>
      <c r="E57" s="39"/>
      <c r="F57" s="38"/>
      <c r="G57" s="2"/>
      <c r="H57" s="39"/>
      <c r="I57" s="38"/>
      <c r="J57" s="3"/>
      <c r="K57" s="57"/>
      <c r="L57" s="62"/>
    </row>
    <row r="58" spans="2:12" ht="19" x14ac:dyDescent="0.25">
      <c r="B58" s="34"/>
      <c r="C58" s="1" t="s">
        <v>32</v>
      </c>
      <c r="D58" s="1"/>
      <c r="E58" s="52">
        <v>0.17599999999999999</v>
      </c>
      <c r="F58" s="38"/>
      <c r="G58" s="2"/>
      <c r="H58" s="52">
        <v>3.5000000000000003E-2</v>
      </c>
      <c r="I58" s="38"/>
      <c r="J58" s="3"/>
      <c r="K58" s="57"/>
      <c r="L58" s="62"/>
    </row>
    <row r="59" spans="2:12" ht="19" x14ac:dyDescent="0.25">
      <c r="B59" s="34"/>
      <c r="C59" s="1" t="s">
        <v>33</v>
      </c>
      <c r="D59" s="1"/>
      <c r="E59" s="39">
        <f>E58*E18*0.8</f>
        <v>52.800000000000004</v>
      </c>
      <c r="F59" s="38"/>
      <c r="G59" s="2"/>
      <c r="H59" s="39">
        <f>H58*E18*0.8</f>
        <v>10.500000000000002</v>
      </c>
      <c r="I59" s="38"/>
      <c r="J59" s="3"/>
      <c r="K59" s="57"/>
      <c r="L59" s="62"/>
    </row>
    <row r="60" spans="2:12" ht="19" x14ac:dyDescent="0.25">
      <c r="B60" s="34"/>
      <c r="C60" s="43" t="s">
        <v>34</v>
      </c>
      <c r="D60" s="1"/>
      <c r="E60" s="39">
        <f>E59*E19</f>
        <v>12408.000000000002</v>
      </c>
      <c r="F60" s="38"/>
      <c r="G60" s="2"/>
      <c r="H60" s="39">
        <f>H59*E19</f>
        <v>2467.5000000000005</v>
      </c>
      <c r="I60" s="38"/>
      <c r="J60" s="3"/>
      <c r="K60" s="57"/>
      <c r="L60" s="62"/>
    </row>
    <row r="61" spans="2:12" ht="20" thickBot="1" x14ac:dyDescent="0.3">
      <c r="B61" s="35"/>
      <c r="C61" s="1" t="s">
        <v>35</v>
      </c>
      <c r="D61" s="1"/>
      <c r="E61" s="53">
        <f>IF(E2&lt;2027,E60*((E2+E21)-2027),(E21*E60))</f>
        <v>74448.000000000015</v>
      </c>
      <c r="F61" s="54"/>
      <c r="G61" s="2"/>
      <c r="H61" s="53">
        <f>H60*IF(E2&gt;=2027,E21,((E2+E21)-2027))</f>
        <v>14805.000000000004</v>
      </c>
      <c r="I61" s="54"/>
      <c r="J61" s="3"/>
      <c r="K61" s="57"/>
      <c r="L61" s="62">
        <f>E61-H61</f>
        <v>59643.000000000015</v>
      </c>
    </row>
    <row r="62" spans="2:12" ht="19" x14ac:dyDescent="0.25">
      <c r="C62" s="15" t="s">
        <v>49</v>
      </c>
      <c r="D62" s="15">
        <v>2027</v>
      </c>
      <c r="E62" s="6"/>
      <c r="F62" s="6"/>
      <c r="G62" s="6"/>
      <c r="H62" s="6"/>
      <c r="I62" s="6"/>
      <c r="J62" s="6"/>
      <c r="K62" s="65"/>
      <c r="L62" s="66"/>
    </row>
    <row r="63" spans="2:12" ht="20" thickBot="1" x14ac:dyDescent="0.3">
      <c r="C63" s="15" t="s">
        <v>0</v>
      </c>
      <c r="D63" s="15"/>
      <c r="E63" s="6"/>
      <c r="F63" s="6"/>
      <c r="G63" s="6"/>
      <c r="H63" s="6"/>
      <c r="I63" s="6"/>
      <c r="J63" s="13" t="s">
        <v>36</v>
      </c>
      <c r="K63" s="67">
        <f>SUM(K13:K62)</f>
        <v>161362.34684179694</v>
      </c>
      <c r="L63" s="68">
        <f>SUM(L40:L62)</f>
        <v>66373.000000000015</v>
      </c>
    </row>
    <row r="66" spans="2:12" ht="28" thickTop="1" thickBot="1" x14ac:dyDescent="0.35">
      <c r="B66" s="16" t="str">
        <f>IF(D66&gt;0,B77,B78)</f>
        <v>HET KOST</v>
      </c>
      <c r="C66" s="17"/>
      <c r="D66" s="18">
        <f>L63-K63</f>
        <v>-94989.346841796927</v>
      </c>
      <c r="E66" s="17" t="str">
        <f>IF(D66&gt;0,C77,C78)</f>
        <v>MEER OM MET EEN ELEKTRISCHE VRACHTWAGEN TE RIJDEN</v>
      </c>
      <c r="F66" s="17"/>
      <c r="G66" s="17"/>
      <c r="H66" s="17"/>
      <c r="I66" s="17"/>
      <c r="J66" s="17"/>
      <c r="K66" s="17"/>
      <c r="L66" s="19"/>
    </row>
    <row r="67" spans="2:12" ht="18" thickTop="1" thickBot="1" x14ac:dyDescent="0.25"/>
    <row r="68" spans="2:12" x14ac:dyDescent="0.2">
      <c r="B68" s="21"/>
      <c r="C68" s="22" t="s">
        <v>53</v>
      </c>
      <c r="D68" s="22"/>
      <c r="E68" s="22"/>
      <c r="F68" s="22"/>
      <c r="G68" s="22"/>
      <c r="H68" s="22"/>
      <c r="I68" s="22"/>
      <c r="J68" s="22"/>
      <c r="K68" s="22"/>
      <c r="L68" s="23"/>
    </row>
    <row r="69" spans="2:12" x14ac:dyDescent="0.2">
      <c r="B69" s="24"/>
      <c r="C69" s="20"/>
      <c r="D69" s="20"/>
      <c r="E69" s="20"/>
      <c r="F69" s="20"/>
      <c r="G69" s="20"/>
      <c r="H69" s="20"/>
      <c r="I69" s="20"/>
      <c r="J69" s="20"/>
      <c r="K69" s="20"/>
      <c r="L69" s="25"/>
    </row>
    <row r="70" spans="2:12" x14ac:dyDescent="0.2">
      <c r="B70" s="26" t="s">
        <v>38</v>
      </c>
      <c r="C70" s="20" t="s">
        <v>39</v>
      </c>
      <c r="D70" s="20"/>
      <c r="E70" s="70" t="s">
        <v>54</v>
      </c>
      <c r="F70" s="70"/>
      <c r="G70" s="70"/>
      <c r="H70" s="70"/>
      <c r="I70" s="70"/>
      <c r="J70" s="20"/>
      <c r="K70" s="20"/>
      <c r="L70" s="25"/>
    </row>
    <row r="71" spans="2:12" x14ac:dyDescent="0.2">
      <c r="B71" s="26" t="s">
        <v>38</v>
      </c>
      <c r="C71" s="20" t="s">
        <v>56</v>
      </c>
      <c r="D71" s="20"/>
      <c r="E71" s="70"/>
      <c r="F71" s="70"/>
      <c r="G71" s="70"/>
      <c r="H71" s="70"/>
      <c r="I71" s="70"/>
      <c r="J71" s="20"/>
      <c r="K71" s="20"/>
      <c r="L71" s="25"/>
    </row>
    <row r="72" spans="2:12" x14ac:dyDescent="0.2">
      <c r="B72" s="27" t="s">
        <v>38</v>
      </c>
      <c r="C72" s="28" t="s">
        <v>57</v>
      </c>
      <c r="D72" s="28"/>
      <c r="E72" s="71" t="s">
        <v>55</v>
      </c>
      <c r="F72" s="71"/>
      <c r="G72" s="71"/>
      <c r="H72" s="71"/>
      <c r="I72" s="71"/>
      <c r="J72" s="28"/>
      <c r="K72" s="28"/>
      <c r="L72" s="29"/>
    </row>
    <row r="77" spans="2:12" hidden="1" outlineLevel="1" x14ac:dyDescent="0.2">
      <c r="B77" s="7" t="s">
        <v>40</v>
      </c>
      <c r="C77" s="7" t="s">
        <v>37</v>
      </c>
    </row>
    <row r="78" spans="2:12" hidden="1" outlineLevel="1" x14ac:dyDescent="0.2">
      <c r="B78" s="7" t="s">
        <v>41</v>
      </c>
      <c r="C78" s="7" t="s">
        <v>42</v>
      </c>
    </row>
    <row r="79" spans="2:12" collapsed="1" x14ac:dyDescent="0.2"/>
  </sheetData>
  <sheetProtection selectLockedCells="1"/>
  <protectedRanges>
    <protectedRange algorithmName="SHA-512" hashValue="MumcvOIvI4neEyRaYUVCpuNGskusqGfCQXdb6oAFeRSt/+O6oJacZy73XRJUo89/pBMVilTJdrX9/c82W3km9g==" saltValue="TRkvzC1o6Jiz5q/8yNsPVg==" spinCount="100000" sqref="C2 B1:D1 E1:E2 B3:E1048576 F1:XFD1048576 A1:A1048576" name="Bereik1"/>
  </protectedRanges>
  <mergeCells count="13">
    <mergeCell ref="B55:B61"/>
    <mergeCell ref="B66:C66"/>
    <mergeCell ref="E66:L66"/>
    <mergeCell ref="B7:B13"/>
    <mergeCell ref="B18:B24"/>
    <mergeCell ref="B32:B40"/>
    <mergeCell ref="B47:B50"/>
    <mergeCell ref="C68:K68"/>
    <mergeCell ref="E70:I71"/>
    <mergeCell ref="E72:I72"/>
    <mergeCell ref="E4:F4"/>
    <mergeCell ref="H4:I4"/>
    <mergeCell ref="K4:L4"/>
  </mergeCells>
  <conditionalFormatting sqref="D66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K13">
    <cfRule type="cellIs" dxfId="3" priority="4" operator="greaterThan">
      <formula>1</formula>
    </cfRule>
  </conditionalFormatting>
  <conditionalFormatting sqref="K40 K63">
    <cfRule type="cellIs" dxfId="2" priority="3" operator="greaterThanOrEqual">
      <formula>0</formula>
    </cfRule>
  </conditionalFormatting>
  <conditionalFormatting sqref="L40 L50 L61 L63">
    <cfRule type="cellIs" dxfId="1" priority="2" operator="greaterThan">
      <formula>0</formula>
    </cfRule>
  </conditionalFormatting>
  <conditionalFormatting sqref="L56">
    <cfRule type="cellIs" dxfId="0" priority="1" operator="greaterThanOrEqual">
      <formula>0</formula>
    </cfRule>
  </conditionalFormatting>
  <hyperlinks>
    <hyperlink ref="E70" r:id="rId1" display="Dan is het &quot;Rekenmodel Zero-Emission Trucks&quot; het perfecte startpunt voor jou!" xr:uid="{A2B64E3F-4A8F-A04B-84CC-EBEDD2220CB5}"/>
    <hyperlink ref="E70:I71" r:id="rId2" display="Dan is de &quot;eTruck Academy&quot; perfect voor jou!" xr:uid="{B481894A-F114-C54C-BD51-DA029FF06249}"/>
  </hyperlinks>
  <pageMargins left="0.7" right="0.7" top="0.75" bottom="0.75" header="0.3" footer="0.3"/>
  <pageSetup paperSize="9" scale="39" orientation="portrait" horizontalDpi="0" verticalDpi="0"/>
  <colBreaks count="1" manualBreakCount="1">
    <brk id="1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Kosten rekentool</vt:lpstr>
      <vt:lpstr>'Kosten rekentool'!Afdrukbereik</vt:lpstr>
      <vt:lpstr>Selectie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Johnny Nijenhuis</cp:lastModifiedBy>
  <cp:revision/>
  <dcterms:created xsi:type="dcterms:W3CDTF">2022-06-24T13:03:59Z</dcterms:created>
  <dcterms:modified xsi:type="dcterms:W3CDTF">2024-04-10T11:31:52Z</dcterms:modified>
  <cp:category/>
  <cp:contentStatus/>
</cp:coreProperties>
</file>